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0. Октябрь\НЕМСП_НР_Автошины_32110742927\Закупочная_изм 2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externalReferences>
    <externalReference r:id="rId3"/>
  </externalReferences>
  <definedNames>
    <definedName name="Query1">'2019'!$A$6:$M$19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21" i="1" l="1"/>
  <c r="L19" i="1"/>
  <c r="L18" i="1"/>
  <c r="L12" i="1"/>
  <c r="L10" i="1"/>
  <c r="L8" i="1"/>
  <c r="L7" i="1"/>
  <c r="L6" i="1"/>
  <c r="N7" i="1" l="1"/>
  <c r="O7" i="1" s="1"/>
  <c r="N8" i="1"/>
  <c r="O8" i="1" s="1"/>
  <c r="N9" i="1"/>
  <c r="O9" i="1"/>
  <c r="N10" i="1"/>
  <c r="O10" i="1" s="1"/>
  <c r="N12" i="1"/>
  <c r="O12" i="1" s="1"/>
  <c r="N14" i="1"/>
  <c r="O14" i="1"/>
  <c r="N15" i="1"/>
  <c r="O15" i="1"/>
  <c r="N17" i="1"/>
  <c r="O17" i="1"/>
  <c r="N20" i="1"/>
  <c r="O20" i="1" s="1"/>
  <c r="N21" i="1"/>
  <c r="O21" i="1" s="1"/>
  <c r="N6" i="1"/>
  <c r="O6" i="1" s="1"/>
  <c r="N19" i="1"/>
  <c r="O19" i="1" s="1"/>
  <c r="M18" i="1"/>
  <c r="N18" i="1" s="1"/>
  <c r="O18" i="1" s="1"/>
  <c r="M16" i="1"/>
  <c r="N16" i="1" s="1"/>
  <c r="O16" i="1" s="1"/>
  <c r="M13" i="1"/>
  <c r="N13" i="1" s="1"/>
  <c r="O13" i="1" s="1"/>
  <c r="N11" i="1"/>
  <c r="O11" i="1" s="1"/>
  <c r="B5" i="2" l="1"/>
</calcChain>
</file>

<file path=xl/sharedStrings.xml><?xml version="1.0" encoding="utf-8"?>
<sst xmlns="http://schemas.openxmlformats.org/spreadsheetml/2006/main" count="154" uniqueCount="78">
  <si>
    <t>№ п.п.</t>
  </si>
  <si>
    <t>Описание</t>
  </si>
  <si>
    <t>Транспортировка товара: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</si>
  <si>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</si>
  <si>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</si>
  <si>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</si>
  <si>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</si>
  <si>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</si>
  <si>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</si>
  <si>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</si>
  <si>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</si>
  <si>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</si>
  <si>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</si>
  <si>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</si>
  <si>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</si>
  <si>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</si>
  <si>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</si>
  <si>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</si>
  <si>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</si>
  <si>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</si>
  <si>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</si>
  <si>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</si>
  <si>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</si>
  <si>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Шина сельскохозяйственная 15.5-38 (МТЗ)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</si>
  <si>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</si>
  <si>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</si>
  <si>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</si>
  <si>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</si>
  <si>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Автошина 225/75 R-16 для а/м УАЗ шипы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</si>
  <si>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</si>
  <si>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</si>
  <si>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</si>
  <si>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</si>
  <si>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</si>
  <si>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</si>
  <si>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</si>
  <si>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</si>
  <si>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</si>
  <si>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</si>
  <si>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</si>
  <si>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</si>
  <si>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</si>
  <si>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летняя</t>
  </si>
  <si>
    <t>спецтехника</t>
  </si>
  <si>
    <t>J</t>
  </si>
  <si>
    <t>К</t>
  </si>
  <si>
    <t>A6</t>
  </si>
  <si>
    <t>A8</t>
  </si>
  <si>
    <t>104/102</t>
  </si>
  <si>
    <t>R</t>
  </si>
  <si>
    <t>T</t>
  </si>
  <si>
    <t>H</t>
  </si>
  <si>
    <t>P</t>
  </si>
  <si>
    <t>Q</t>
  </si>
  <si>
    <t>125/123</t>
  </si>
  <si>
    <t>121/120</t>
  </si>
  <si>
    <t>N</t>
  </si>
  <si>
    <t>Адрес поставки:</t>
  </si>
  <si>
    <t>Предельная цена за единицу измерения без НДС, включая стоимость  тары и доставку, рубли РФ</t>
  </si>
  <si>
    <t>Автошина 12.00 R18 для а/м ГАЗ 66, ГАЗ 3309</t>
  </si>
  <si>
    <t>Автошина 225/85 R15C для а/м УАЗ</t>
  </si>
  <si>
    <t>Автошина 225/75 R16 для а/м УАЗ шипы</t>
  </si>
  <si>
    <t>Шина сельскохозяйственная 13,6 -20 (МТЗ)</t>
  </si>
  <si>
    <t>кол-во</t>
  </si>
  <si>
    <t>РАЗДЕЛ IV. ТЕХНИЧЕСКОЕ ЗАДАНИЕ</t>
  </si>
  <si>
    <t>Срок доставки</t>
  </si>
  <si>
    <t>г. Уфа, ул. Каспийская, 14</t>
  </si>
  <si>
    <t xml:space="preserve">Предельная стоимость лота составляет  2 123 160,22 руб. (с НДС 20%) </t>
  </si>
  <si>
    <t>в течении 14 календарных дней</t>
  </si>
  <si>
    <t>Стоимость,  без учета НДС 20%</t>
  </si>
  <si>
    <t>Стоимость, с учетом НДС 20%</t>
  </si>
  <si>
    <t>6 1/2 Jx16H2 ET+40</t>
  </si>
  <si>
    <t>Шина сельскохозяйственная 11.20 -20 Ф-35</t>
  </si>
  <si>
    <t>Шина сельскохозяйственная 11.20-20 Ф-35 для МТЗ</t>
  </si>
  <si>
    <t>Автошина 8.25R20 (240/508 )</t>
  </si>
  <si>
    <t>Автошина 8.25R20 (240/508) для автомобилей ГАЗ, ПАЗ</t>
  </si>
  <si>
    <t>TUBELESS</t>
  </si>
  <si>
    <t>Автошина 185/75 R-16 С шип.   для а/м Нива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</si>
</sst>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3" fillId="0" borderId="0" applyBorder="0" applyProtection="0"/>
    <xf numFmtId="164" fontId="4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1" fontId="6" fillId="0" borderId="0" xfId="0" applyNumberFormat="1" applyFont="1" applyFill="1"/>
    <xf numFmtId="0" fontId="6" fillId="0" borderId="0" xfId="0" applyFont="1" applyFill="1"/>
    <xf numFmtId="0" fontId="9" fillId="0" borderId="7" xfId="0" applyFont="1" applyFill="1" applyBorder="1" applyAlignment="1">
      <alignment vertical="top" wrapText="1"/>
    </xf>
    <xf numFmtId="0" fontId="9" fillId="0" borderId="7" xfId="0" applyFont="1" applyFill="1" applyBorder="1" applyAlignment="1">
      <alignment horizontal="center" vertical="top"/>
    </xf>
    <xf numFmtId="4" fontId="2" fillId="0" borderId="0" xfId="0" applyNumberFormat="1" applyFont="1" applyFill="1"/>
    <xf numFmtId="0" fontId="9" fillId="0" borderId="3" xfId="4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2" fontId="8" fillId="0" borderId="1" xfId="3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1" fontId="8" fillId="0" borderId="3" xfId="0" applyNumberFormat="1" applyFont="1" applyFill="1" applyBorder="1" applyAlignment="1">
      <alignment horizontal="center" vertical="top" wrapText="1"/>
    </xf>
    <xf numFmtId="0" fontId="9" fillId="0" borderId="1" xfId="4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top"/>
    </xf>
    <xf numFmtId="0" fontId="11" fillId="0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1" xfId="0" applyFont="1" applyBorder="1" applyAlignment="1">
      <alignment vertical="center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sultanova/Documentum/Viewed/&#1050;&#1055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XLR_NoRangeSheet"/>
    </sheetNames>
    <sheetDataSet>
      <sheetData sheetId="0">
        <row r="1"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</row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 t="str">
            <v>Наименование товара</v>
          </cell>
          <cell r="D5" t="str">
            <v>Описание</v>
          </cell>
          <cell r="E5" t="str">
            <v>Технические характеристики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 t="str">
            <v>Eд.изм</v>
          </cell>
          <cell r="L5" t="str">
            <v>Предельная цена за единицу измерения без НДС, включая стоимость  тары и доставку, рубли РФ</v>
          </cell>
        </row>
        <row r="6">
          <cell r="C6">
            <v>0</v>
          </cell>
          <cell r="D6">
            <v>0</v>
          </cell>
          <cell r="E6" t="str">
            <v>Тип:</v>
          </cell>
          <cell r="F6" t="str">
            <v>сезонность</v>
          </cell>
          <cell r="G6" t="str">
            <v>индекс нагрузки, не менее</v>
          </cell>
          <cell r="H6" t="str">
            <v>норма слойности, не менее</v>
          </cell>
          <cell r="I6" t="str">
            <v>индекс скорости, не менее</v>
          </cell>
          <cell r="J6" t="str">
            <v>ось применения (ведущее,рулевое, универсальное,прицепное):</v>
          </cell>
          <cell r="K6">
            <v>0</v>
          </cell>
          <cell r="L6">
            <v>0</v>
          </cell>
        </row>
        <row r="7">
          <cell r="C7">
            <v>2</v>
          </cell>
          <cell r="D7">
            <v>3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4</v>
          </cell>
          <cell r="L7">
            <v>5</v>
          </cell>
        </row>
        <row r="8">
          <cell r="C8" t="str">
            <v>Автошина 12.00 R18 для а/м ГАЗ 66, ГАЗ 3309</v>
          </cell>
          <cell r="D8" t="str">
            <v>Автошина 12.00 R18 для а/м ГАЗ 66, ГАЗ 3309</v>
          </cell>
          <cell r="E8" t="str">
            <v>грузовой</v>
          </cell>
          <cell r="F8" t="str">
            <v>всесезонная</v>
          </cell>
          <cell r="G8">
            <v>135</v>
          </cell>
          <cell r="H8">
            <v>14</v>
          </cell>
          <cell r="I8" t="str">
            <v>J</v>
          </cell>
          <cell r="J8" t="str">
            <v>универсальное</v>
          </cell>
          <cell r="K8" t="str">
            <v>шт</v>
          </cell>
          <cell r="L8">
            <v>24817.1</v>
          </cell>
        </row>
        <row r="9">
          <cell r="C9" t="str">
            <v>Автошина 9.00 R20 ЗИЛ</v>
          </cell>
          <cell r="D9" t="str">
            <v>Автошина 9.00 R20 ЗИЛ</v>
          </cell>
          <cell r="E9" t="str">
            <v>грузовой</v>
          </cell>
          <cell r="F9" t="str">
            <v>всесезонная</v>
          </cell>
          <cell r="G9" t="str">
            <v>141/138</v>
          </cell>
          <cell r="H9">
            <v>14</v>
          </cell>
          <cell r="I9" t="str">
            <v>K</v>
          </cell>
          <cell r="J9" t="str">
            <v>универсальное</v>
          </cell>
          <cell r="K9" t="str">
            <v>шт</v>
          </cell>
          <cell r="L9">
            <v>9867</v>
          </cell>
        </row>
        <row r="10">
          <cell r="C10" t="str">
            <v>Автошина 8.25 R-20 для ГАЗ Некст</v>
          </cell>
          <cell r="D10" t="str">
            <v>Автошина 8.25 R-20 для ГАЗ Некст</v>
          </cell>
          <cell r="E10" t="str">
            <v>грузовой</v>
          </cell>
          <cell r="F10" t="str">
            <v>всесезонная</v>
          </cell>
          <cell r="G10" t="str">
            <v>133/131</v>
          </cell>
          <cell r="H10">
            <v>14</v>
          </cell>
          <cell r="I10" t="str">
            <v>К</v>
          </cell>
          <cell r="J10" t="str">
            <v>универсальное</v>
          </cell>
          <cell r="K10" t="str">
            <v>шт</v>
          </cell>
          <cell r="L10">
            <v>9036.5</v>
          </cell>
        </row>
        <row r="11">
          <cell r="C11" t="str">
            <v>Автошина 10.00 R-20 для а/м КАМАЗ</v>
          </cell>
          <cell r="D11" t="str">
            <v>Автошина 10.00 R-20 для а/м КАМАЗ</v>
          </cell>
          <cell r="E11" t="str">
            <v>грузовой</v>
          </cell>
          <cell r="F11" t="str">
            <v>всесезонная</v>
          </cell>
          <cell r="G11" t="str">
            <v>149/146</v>
          </cell>
          <cell r="H11">
            <v>18</v>
          </cell>
          <cell r="I11" t="str">
            <v>К</v>
          </cell>
          <cell r="J11" t="str">
            <v>универсальное</v>
          </cell>
          <cell r="K11" t="str">
            <v>шт</v>
          </cell>
          <cell r="L11">
            <v>12892.000000000002</v>
          </cell>
        </row>
        <row r="12">
          <cell r="C12" t="str">
            <v>Шина сельскохозяйственная 11.20 R-20 (МТЗ Ф-35</v>
          </cell>
          <cell r="D12" t="str">
            <v>Шина сельскохозяйственная 11.20 R-20 (МТЗ Ф-35</v>
          </cell>
          <cell r="E12" t="str">
            <v>спецтехника</v>
          </cell>
          <cell r="F12" t="str">
            <v>всесезонная</v>
          </cell>
          <cell r="G12">
            <v>114</v>
          </cell>
          <cell r="H12">
            <v>8</v>
          </cell>
          <cell r="I12" t="str">
            <v>A6</v>
          </cell>
          <cell r="J12" t="str">
            <v>универсальное</v>
          </cell>
          <cell r="K12" t="str">
            <v>шт</v>
          </cell>
          <cell r="L12">
            <v>9245.5</v>
          </cell>
        </row>
        <row r="13">
          <cell r="C13" t="str">
            <v>Шина сельскохозяйственная 15.5-38 (МТЗ)</v>
          </cell>
          <cell r="D13" t="str">
            <v>Шина сельскохозяйственная 15.5-38 (МТЗ)</v>
          </cell>
          <cell r="E13" t="str">
            <v>спецтехника</v>
          </cell>
          <cell r="F13" t="str">
            <v>всесезонная</v>
          </cell>
          <cell r="G13">
            <v>133</v>
          </cell>
          <cell r="H13">
            <v>8</v>
          </cell>
          <cell r="I13" t="str">
            <v>A6</v>
          </cell>
          <cell r="J13" t="str">
            <v>универсальное</v>
          </cell>
          <cell r="K13" t="str">
            <v>шт</v>
          </cell>
          <cell r="L13">
            <v>20652.5</v>
          </cell>
        </row>
        <row r="14">
          <cell r="C14" t="str">
            <v xml:space="preserve">Автошина 175/70 R-13 </v>
          </cell>
          <cell r="D14" t="str">
            <v xml:space="preserve">Автошина 175/70 R-13 </v>
          </cell>
          <cell r="E14" t="str">
            <v>легковой</v>
          </cell>
          <cell r="F14" t="str">
            <v>летняя</v>
          </cell>
          <cell r="G14">
            <v>82</v>
          </cell>
          <cell r="H14">
            <v>0</v>
          </cell>
          <cell r="I14" t="str">
            <v>T</v>
          </cell>
          <cell r="J14" t="str">
            <v>универсальное</v>
          </cell>
          <cell r="K14" t="str">
            <v>шт</v>
          </cell>
          <cell r="L14">
            <v>2183.5</v>
          </cell>
        </row>
        <row r="15">
          <cell r="C15" t="str">
            <v xml:space="preserve">Автошина 175/65 R-14 </v>
          </cell>
          <cell r="D15" t="str">
            <v xml:space="preserve">Автошина 175/65 R-14 </v>
          </cell>
          <cell r="E15" t="str">
            <v>легковой</v>
          </cell>
          <cell r="F15" t="str">
            <v>летняя</v>
          </cell>
          <cell r="G15">
            <v>82</v>
          </cell>
          <cell r="H15">
            <v>0</v>
          </cell>
          <cell r="I15" t="str">
            <v>H</v>
          </cell>
          <cell r="J15" t="str">
            <v>универсальное</v>
          </cell>
          <cell r="K15" t="str">
            <v>шт</v>
          </cell>
          <cell r="L15">
            <v>2464</v>
          </cell>
        </row>
        <row r="16">
          <cell r="C16" t="str">
            <v>Автошина 195/65 R-15 для а/м Шкода</v>
          </cell>
          <cell r="D16" t="str">
            <v>Автошина 195/65 R-15 для а/м Шкода</v>
          </cell>
          <cell r="E16" t="str">
            <v>легковой</v>
          </cell>
          <cell r="F16" t="str">
            <v>летняя</v>
          </cell>
          <cell r="G16">
            <v>91</v>
          </cell>
          <cell r="H16">
            <v>0</v>
          </cell>
          <cell r="I16" t="str">
            <v>H</v>
          </cell>
          <cell r="J16" t="str">
            <v>универсальное</v>
          </cell>
          <cell r="K16" t="str">
            <v>шт</v>
          </cell>
          <cell r="L16">
            <v>3201.0000000000005</v>
          </cell>
        </row>
        <row r="17">
          <cell r="C17" t="str">
            <v>Автошина 225/85 R15C для а/м УАЗ</v>
          </cell>
          <cell r="D17" t="str">
            <v>Автошина 225/85 R15C для а/м УАЗ Камерная</v>
          </cell>
          <cell r="E17" t="str">
            <v>легковой</v>
          </cell>
          <cell r="F17" t="str">
            <v>всесезонная</v>
          </cell>
          <cell r="G17">
            <v>106</v>
          </cell>
          <cell r="H17">
            <v>0</v>
          </cell>
          <cell r="I17" t="str">
            <v>P</v>
          </cell>
          <cell r="J17" t="str">
            <v>универсальное</v>
          </cell>
          <cell r="K17" t="str">
            <v>шт</v>
          </cell>
          <cell r="L17">
            <v>4851</v>
          </cell>
        </row>
        <row r="18">
          <cell r="C18" t="str">
            <v xml:space="preserve">Автошина 225/75 R-16 для а/м УАЗ </v>
          </cell>
          <cell r="D18" t="str">
            <v xml:space="preserve">Автошина 225/75 R-16 для а/м УАЗ </v>
          </cell>
          <cell r="E18" t="str">
            <v>легковой</v>
          </cell>
          <cell r="F18" t="str">
            <v>всесезонная</v>
          </cell>
          <cell r="G18">
            <v>104</v>
          </cell>
          <cell r="H18">
            <v>0</v>
          </cell>
          <cell r="I18" t="str">
            <v>Q</v>
          </cell>
          <cell r="J18" t="str">
            <v>универсальное</v>
          </cell>
          <cell r="K18" t="str">
            <v>шт</v>
          </cell>
          <cell r="L18">
            <v>5335</v>
          </cell>
        </row>
        <row r="19">
          <cell r="C19" t="str">
            <v>Шина сельскохозяйственная 16,9 R-38 (МТЗ)</v>
          </cell>
          <cell r="D19" t="str">
            <v>Шина сельскохозяйственная 16,9 R-38 (МТЗ)</v>
          </cell>
          <cell r="E19" t="str">
            <v>спецтехника</v>
          </cell>
          <cell r="F19" t="str">
            <v>всесезонная</v>
          </cell>
          <cell r="G19">
            <v>141</v>
          </cell>
          <cell r="H19">
            <v>8</v>
          </cell>
          <cell r="I19" t="str">
            <v>A8</v>
          </cell>
          <cell r="J19" t="str">
            <v>универсальное</v>
          </cell>
          <cell r="K19" t="str">
            <v>шт</v>
          </cell>
          <cell r="L19">
            <v>34820.5</v>
          </cell>
        </row>
        <row r="20">
          <cell r="C20" t="str">
            <v>Автошина 240/508 (ГАЗ, ПАЗ)</v>
          </cell>
          <cell r="D20" t="str">
            <v>Автошина 240/508 (ГАЗ, ПАЗ) 8.25R20</v>
          </cell>
          <cell r="E20" t="str">
            <v>грузовой</v>
          </cell>
          <cell r="F20" t="str">
            <v>всесезонная</v>
          </cell>
          <cell r="G20" t="str">
            <v>133/131</v>
          </cell>
          <cell r="H20">
            <v>14</v>
          </cell>
          <cell r="I20" t="str">
            <v>К</v>
          </cell>
          <cell r="J20" t="str">
            <v>универсальное</v>
          </cell>
          <cell r="K20" t="str">
            <v>шт</v>
          </cell>
          <cell r="L20">
            <v>9036.5</v>
          </cell>
        </row>
        <row r="21">
          <cell r="C21" t="str">
            <v>Автошина 205/55 R16 (Шкода)</v>
          </cell>
          <cell r="D21" t="str">
            <v>Автошина 205/55 R16 (Шкода)</v>
          </cell>
          <cell r="E21" t="str">
            <v>легковой</v>
          </cell>
          <cell r="F21" t="str">
            <v>летняя</v>
          </cell>
          <cell r="G21">
            <v>91</v>
          </cell>
          <cell r="H21">
            <v>0</v>
          </cell>
          <cell r="I21" t="str">
            <v>V</v>
          </cell>
          <cell r="J21" t="str">
            <v>универсальное</v>
          </cell>
          <cell r="K21" t="str">
            <v>шт</v>
          </cell>
          <cell r="L21">
            <v>3311.0000000000005</v>
          </cell>
        </row>
        <row r="22">
          <cell r="C22" t="str">
            <v>Автошина 205/55 R16 шипы (Шкода)</v>
          </cell>
          <cell r="D22" t="str">
            <v>Автошина 205/55 R16 шипы (Шкода)</v>
          </cell>
          <cell r="E22" t="str">
            <v>легковой</v>
          </cell>
          <cell r="F22" t="str">
            <v>Зимняя</v>
          </cell>
          <cell r="G22">
            <v>91</v>
          </cell>
          <cell r="H22">
            <v>0</v>
          </cell>
          <cell r="I22" t="str">
            <v>T</v>
          </cell>
          <cell r="J22" t="str">
            <v>универсальное</v>
          </cell>
          <cell r="K22" t="str">
            <v>шт</v>
          </cell>
          <cell r="L22">
            <v>4037.0000000000005</v>
          </cell>
        </row>
        <row r="23">
          <cell r="C23" t="str">
            <v>Автошина 195/65 R15 шип. (Шкода)</v>
          </cell>
          <cell r="D23" t="str">
            <v>Автошина 195/65 R15 шип. (Шкода)</v>
          </cell>
          <cell r="E23" t="str">
            <v>легковой</v>
          </cell>
          <cell r="F23" t="str">
            <v>Зимняя</v>
          </cell>
          <cell r="G23">
            <v>91</v>
          </cell>
          <cell r="H23">
            <v>0</v>
          </cell>
          <cell r="I23" t="str">
            <v>T</v>
          </cell>
          <cell r="J23" t="str">
            <v>универсальное</v>
          </cell>
          <cell r="K23" t="str">
            <v>шт</v>
          </cell>
          <cell r="L23">
            <v>3041.5000000000005</v>
          </cell>
        </row>
        <row r="24">
          <cell r="C24" t="str">
            <v>Автошина 195/75 R16С шипы (Газель)</v>
          </cell>
          <cell r="D24" t="str">
            <v>Автошина 195/75 R16С шипы (Газель)</v>
          </cell>
          <cell r="E24" t="str">
            <v>грузовой</v>
          </cell>
          <cell r="F24" t="str">
            <v>Зимняя</v>
          </cell>
          <cell r="G24" t="str">
            <v>104/102</v>
          </cell>
          <cell r="H24">
            <v>0</v>
          </cell>
          <cell r="I24" t="str">
            <v>R</v>
          </cell>
          <cell r="J24" t="str">
            <v>универсальное</v>
          </cell>
          <cell r="K24" t="str">
            <v>шт</v>
          </cell>
          <cell r="L24">
            <v>5329.5</v>
          </cell>
        </row>
        <row r="25">
          <cell r="C25" t="str">
            <v>Автошина 195/75 R16С (Газель)</v>
          </cell>
          <cell r="D25" t="str">
            <v>Автошина 195/75 R16С (Газель)</v>
          </cell>
          <cell r="E25" t="str">
            <v>грузовой</v>
          </cell>
          <cell r="F25" t="str">
            <v>летняя</v>
          </cell>
          <cell r="G25" t="str">
            <v>104/102</v>
          </cell>
          <cell r="H25">
            <v>0</v>
          </cell>
          <cell r="I25" t="str">
            <v>R</v>
          </cell>
          <cell r="J25" t="str">
            <v>универсальное</v>
          </cell>
          <cell r="K25" t="str">
            <v>шт</v>
          </cell>
          <cell r="L25">
            <v>4015.0000000000005</v>
          </cell>
        </row>
        <row r="26">
          <cell r="C26" t="str">
            <v>Автошина 185/75 R16 (Нива)</v>
          </cell>
          <cell r="D26" t="str">
            <v>Автошина 185/75 R16 (Нива)</v>
          </cell>
          <cell r="E26" t="str">
            <v>легковой</v>
          </cell>
          <cell r="F26" t="str">
            <v>летняя</v>
          </cell>
          <cell r="G26" t="str">
            <v>104/102</v>
          </cell>
          <cell r="H26">
            <v>0</v>
          </cell>
          <cell r="I26" t="str">
            <v>Q</v>
          </cell>
          <cell r="J26" t="str">
            <v>универсальное</v>
          </cell>
          <cell r="K26" t="str">
            <v>шт</v>
          </cell>
          <cell r="L26">
            <v>2992.0000000000005</v>
          </cell>
        </row>
        <row r="27">
          <cell r="C27" t="str">
            <v>Шина сельскохозяйственная 9,00-16 для тракторных прицепов 2ПТС4</v>
          </cell>
          <cell r="D27" t="str">
            <v>Шина сельскохозяйственная 9,00-16 для тракторных прицепов 2ПТС4</v>
          </cell>
          <cell r="E27" t="str">
            <v>спецтехника</v>
          </cell>
          <cell r="F27" t="str">
            <v>всесезонная</v>
          </cell>
          <cell r="G27" t="str">
            <v>125/123</v>
          </cell>
          <cell r="H27">
            <v>10</v>
          </cell>
          <cell r="I27" t="str">
            <v>A6</v>
          </cell>
          <cell r="J27" t="str">
            <v>универсальное</v>
          </cell>
          <cell r="K27" t="str">
            <v>шт</v>
          </cell>
          <cell r="L27">
            <v>6699.0000000000009</v>
          </cell>
        </row>
        <row r="28">
          <cell r="C28" t="str">
            <v>Шина сельскохозяйственная 13,6 -20 (МТЗ)</v>
          </cell>
          <cell r="D28" t="str">
            <v>Шина сельскохозяйственная 13,6 -20 (МТЗ)</v>
          </cell>
          <cell r="E28" t="str">
            <v>спецтехника</v>
          </cell>
          <cell r="F28" t="str">
            <v>всесезонная</v>
          </cell>
          <cell r="G28">
            <v>120</v>
          </cell>
          <cell r="H28">
            <v>8</v>
          </cell>
          <cell r="I28" t="str">
            <v>A8</v>
          </cell>
          <cell r="J28" t="str">
            <v>универсальное</v>
          </cell>
          <cell r="K28" t="str">
            <v>шт</v>
          </cell>
          <cell r="L28">
            <v>13915.000000000002</v>
          </cell>
        </row>
        <row r="29">
          <cell r="C29" t="str">
            <v>Диск штампованный 5,5 J*16 PCD: 6x170 Dia: 130 мм ЕТ 106 для Газель</v>
          </cell>
          <cell r="D29" t="str">
            <v>Диск штампованный 5,5 J*16 PCD: 6x170 Dia: 130 мм ЕТ 106 для Газель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str">
            <v>шт</v>
          </cell>
          <cell r="L29">
            <v>3905.0000000000005</v>
          </cell>
        </row>
        <row r="30">
          <cell r="C30" t="str">
            <v>Автошина 205/75 R-15 (Шевроле Нива)</v>
          </cell>
          <cell r="D30" t="str">
            <v>Автошина 205/75 R-15 (Шевроле Нива)</v>
          </cell>
          <cell r="E30" t="str">
            <v>легковой</v>
          </cell>
          <cell r="F30" t="str">
            <v>летняя</v>
          </cell>
          <cell r="G30">
            <v>97</v>
          </cell>
          <cell r="H30">
            <v>0</v>
          </cell>
          <cell r="I30" t="str">
            <v>H</v>
          </cell>
          <cell r="J30" t="str">
            <v>универсальное</v>
          </cell>
          <cell r="K30" t="str">
            <v>шт</v>
          </cell>
          <cell r="L30">
            <v>3817.0000000000005</v>
          </cell>
        </row>
        <row r="31">
          <cell r="C31" t="str">
            <v>Автошина 205/75 R-15 (Шевроле Нива) шип</v>
          </cell>
          <cell r="D31" t="str">
            <v>Автошина 205/75 R-15 (Шевроле Нива) шип</v>
          </cell>
          <cell r="E31" t="str">
            <v>легковой</v>
          </cell>
          <cell r="F31" t="str">
            <v>Зимняя</v>
          </cell>
          <cell r="G31">
            <v>97</v>
          </cell>
          <cell r="H31">
            <v>0</v>
          </cell>
          <cell r="I31" t="str">
            <v>Q</v>
          </cell>
          <cell r="J31" t="str">
            <v>универсальное</v>
          </cell>
          <cell r="K31" t="str">
            <v>шт</v>
          </cell>
          <cell r="L31">
            <v>4367</v>
          </cell>
        </row>
        <row r="32">
          <cell r="C32" t="str">
            <v>Автошина 185/75 R-16 шип.   для а/м Нива</v>
          </cell>
          <cell r="D32" t="str">
            <v>Автошина 185/75 R-16 шип.   для а/м Нива</v>
          </cell>
          <cell r="E32" t="str">
            <v>легковой</v>
          </cell>
          <cell r="F32" t="str">
            <v>Зимняя</v>
          </cell>
          <cell r="G32" t="str">
            <v>104/102</v>
          </cell>
          <cell r="H32">
            <v>0</v>
          </cell>
          <cell r="I32" t="str">
            <v>R</v>
          </cell>
          <cell r="J32" t="str">
            <v>универсальное</v>
          </cell>
          <cell r="K32" t="str">
            <v>шт</v>
          </cell>
          <cell r="L32">
            <v>3355.0000000000005</v>
          </cell>
        </row>
        <row r="33">
          <cell r="C33" t="str">
            <v>Автошина 11.00 R20 для а/м МАЗ</v>
          </cell>
          <cell r="D33" t="str">
            <v>Автошина 11.00 R20 для а/м МАЗ</v>
          </cell>
          <cell r="E33" t="str">
            <v>грузовой</v>
          </cell>
          <cell r="F33" t="str">
            <v>всесезонная</v>
          </cell>
          <cell r="G33" t="str">
            <v>150/146</v>
          </cell>
          <cell r="H33">
            <v>16</v>
          </cell>
          <cell r="I33" t="str">
            <v>K</v>
          </cell>
          <cell r="J33" t="str">
            <v>универсальное</v>
          </cell>
          <cell r="K33" t="str">
            <v>шт</v>
          </cell>
          <cell r="L33">
            <v>15103.000000000002</v>
          </cell>
        </row>
        <row r="34">
          <cell r="C34" t="str">
            <v>Автошина 215/65 R16 для а/м ГАЗ Соболь</v>
          </cell>
          <cell r="D34" t="str">
            <v>Автошина 215/65 R16 для а/м ГАЗ Соболь</v>
          </cell>
          <cell r="E34" t="str">
            <v>легковой</v>
          </cell>
          <cell r="F34" t="str">
            <v>летняя</v>
          </cell>
          <cell r="G34" t="str">
            <v>109/107</v>
          </cell>
          <cell r="H34">
            <v>0</v>
          </cell>
          <cell r="I34" t="str">
            <v>R</v>
          </cell>
          <cell r="J34" t="str">
            <v>универсальное</v>
          </cell>
          <cell r="K34" t="str">
            <v>шт</v>
          </cell>
          <cell r="L34">
            <v>5940.0000000000009</v>
          </cell>
        </row>
        <row r="35">
          <cell r="C35" t="str">
            <v>Автошина 215/65 R16 для а/м ГАЗ Соболь шипы</v>
          </cell>
          <cell r="D35" t="str">
            <v>Автошина 215/65 R16 для а/м ГАЗ Соболь шипы</v>
          </cell>
          <cell r="E35" t="str">
            <v>легковой</v>
          </cell>
          <cell r="F35" t="str">
            <v>Зимняя</v>
          </cell>
          <cell r="G35" t="str">
            <v>109/107</v>
          </cell>
          <cell r="H35">
            <v>0</v>
          </cell>
          <cell r="I35" t="str">
            <v>R</v>
          </cell>
          <cell r="J35" t="str">
            <v>универсальное</v>
          </cell>
          <cell r="K35" t="str">
            <v>шт</v>
          </cell>
          <cell r="L35">
            <v>6792.5000000000009</v>
          </cell>
        </row>
        <row r="36">
          <cell r="C36" t="str">
            <v>Диск штампованный R16  УАЗ ДШ 5*139.7 16*6.5 D108.5 ET40 ТЗСК Штамп серебристый УАЗ Патриот</v>
          </cell>
          <cell r="D36" t="str">
            <v>Диск штампованный R16  УАЗ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 t="str">
            <v>шт</v>
          </cell>
          <cell r="L36">
            <v>2442</v>
          </cell>
        </row>
        <row r="37">
          <cell r="C37" t="str">
            <v>Диск штампованный R15  (Шевроле Нива) ДШ 5*139.7 15*6 D98.5 ET40 ТЗСК Штамп серебристый Шевроле НИВА</v>
          </cell>
          <cell r="D37" t="str">
            <v>Диск штампованный R15  (Шевроле Нива)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 t="str">
            <v>шт</v>
          </cell>
          <cell r="L37">
            <v>1782.0000000000002</v>
          </cell>
        </row>
        <row r="38">
          <cell r="C38" t="str">
            <v>Автошина 225/75 R16 для а/м УАЗ шипы</v>
          </cell>
          <cell r="D38" t="str">
            <v>Автошина 225/75 R-16 для а/м УАЗ шипы</v>
          </cell>
          <cell r="E38" t="str">
            <v>легковой</v>
          </cell>
          <cell r="F38" t="str">
            <v>Зимняя</v>
          </cell>
          <cell r="G38" t="str">
            <v>121/120</v>
          </cell>
          <cell r="H38">
            <v>0</v>
          </cell>
          <cell r="I38" t="str">
            <v>N</v>
          </cell>
          <cell r="J38" t="str">
            <v>универсальное</v>
          </cell>
          <cell r="K38" t="str">
            <v>шт</v>
          </cell>
          <cell r="L38">
            <v>10340</v>
          </cell>
        </row>
        <row r="39">
          <cell r="C39" t="str">
            <v>Автошина 175/70 R13 шипы</v>
          </cell>
          <cell r="D39" t="str">
            <v>Автошина 175/70 R-13 шипы</v>
          </cell>
          <cell r="E39" t="str">
            <v>легковой</v>
          </cell>
          <cell r="F39" t="str">
            <v>Зимняя</v>
          </cell>
          <cell r="G39">
            <v>82</v>
          </cell>
          <cell r="H39">
            <v>0</v>
          </cell>
          <cell r="I39" t="str">
            <v>T</v>
          </cell>
          <cell r="J39" t="str">
            <v>универсальное</v>
          </cell>
          <cell r="K39" t="str">
            <v>шт</v>
          </cell>
          <cell r="L39">
            <v>2673</v>
          </cell>
        </row>
        <row r="40">
          <cell r="C40" t="str">
            <v>Автошина 175/65 R14 шипы</v>
          </cell>
          <cell r="D40" t="str">
            <v>Автошина 175/65 R-14 шипы</v>
          </cell>
          <cell r="E40" t="str">
            <v>легковой</v>
          </cell>
          <cell r="F40" t="str">
            <v>Зимняя</v>
          </cell>
          <cell r="G40">
            <v>82</v>
          </cell>
          <cell r="H40">
            <v>0</v>
          </cell>
          <cell r="I40" t="str">
            <v>T</v>
          </cell>
          <cell r="J40" t="str">
            <v>универсальное</v>
          </cell>
          <cell r="K40" t="str">
            <v>шт</v>
          </cell>
          <cell r="L40">
            <v>2810.5</v>
          </cell>
        </row>
        <row r="41">
          <cell r="C41" t="str">
            <v>Автошина 10.0/75/15.3 ф201</v>
          </cell>
          <cell r="D41" t="str">
            <v>Автошина 10.0/75/15.3 ф201 (Трактор МКСМ)</v>
          </cell>
          <cell r="E41" t="str">
            <v>спецтехника</v>
          </cell>
          <cell r="F41" t="str">
            <v>всесезонная</v>
          </cell>
          <cell r="G41">
            <v>126</v>
          </cell>
          <cell r="H41">
            <v>12</v>
          </cell>
          <cell r="I41" t="str">
            <v>A6</v>
          </cell>
          <cell r="J41" t="str">
            <v>универсальное</v>
          </cell>
          <cell r="K41" t="str">
            <v>шт</v>
          </cell>
          <cell r="L41">
            <v>7150.0000000000009</v>
          </cell>
        </row>
        <row r="42">
          <cell r="C42" t="str">
            <v>автошина 285/50/R20 (Тойота ЛК200)</v>
          </cell>
          <cell r="D42" t="str">
            <v>автошина 285/50/R20 (Тойота ЛК200)</v>
          </cell>
          <cell r="E42" t="str">
            <v>легковой</v>
          </cell>
          <cell r="F42">
            <v>0</v>
          </cell>
          <cell r="G42">
            <v>112</v>
          </cell>
          <cell r="H42">
            <v>0</v>
          </cell>
          <cell r="I42" t="str">
            <v>V</v>
          </cell>
          <cell r="J42" t="str">
            <v>универсальное</v>
          </cell>
          <cell r="K42" t="str">
            <v>шт</v>
          </cell>
          <cell r="L42">
            <v>20229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8"/>
  <sheetViews>
    <sheetView tabSelected="1" topLeftCell="A10" zoomScale="80" zoomScaleNormal="80" workbookViewId="0">
      <selection activeCell="G16" sqref="G16"/>
    </sheetView>
  </sheetViews>
  <sheetFormatPr defaultColWidth="9.140625" defaultRowHeight="15" x14ac:dyDescent="0.25"/>
  <cols>
    <col min="1" max="1" width="2.28515625" style="6" customWidth="1"/>
    <col min="2" max="2" width="7.28515625" style="6" customWidth="1"/>
    <col min="3" max="3" width="31.42578125" style="6" customWidth="1"/>
    <col min="4" max="4" width="29.7109375" style="6" customWidth="1"/>
    <col min="5" max="5" width="16.85546875" style="6" customWidth="1"/>
    <col min="6" max="6" width="12.42578125" style="6" customWidth="1"/>
    <col min="7" max="7" width="9.85546875" style="6" customWidth="1"/>
    <col min="8" max="8" width="6.7109375" style="6" customWidth="1"/>
    <col min="9" max="9" width="9" style="6" customWidth="1"/>
    <col min="10" max="10" width="18.85546875" style="6" customWidth="1"/>
    <col min="11" max="12" width="6.140625" style="5" customWidth="1"/>
    <col min="13" max="14" width="19.7109375" style="6" customWidth="1"/>
    <col min="15" max="15" width="19.140625" style="6" customWidth="1"/>
    <col min="16" max="16" width="14.42578125" style="6" customWidth="1"/>
    <col min="17" max="17" width="9.140625" style="6"/>
    <col min="18" max="18" width="17.140625" style="6" customWidth="1"/>
    <col min="19" max="16384" width="9.140625" style="6"/>
  </cols>
  <sheetData>
    <row r="1" spans="2:16" ht="56.25" x14ac:dyDescent="0.3">
      <c r="B1" s="9"/>
      <c r="C1" s="9" t="s">
        <v>64</v>
      </c>
      <c r="D1" s="10"/>
      <c r="E1" s="10"/>
      <c r="F1" s="10"/>
      <c r="G1" s="10"/>
      <c r="H1" s="10"/>
      <c r="I1" s="10"/>
      <c r="J1" s="10"/>
    </row>
    <row r="3" spans="2:16" ht="64.5" customHeight="1" x14ac:dyDescent="0.25">
      <c r="B3" s="46" t="s">
        <v>0</v>
      </c>
      <c r="C3" s="48" t="s">
        <v>4</v>
      </c>
      <c r="D3" s="46" t="s">
        <v>1</v>
      </c>
      <c r="E3" s="50" t="s">
        <v>29</v>
      </c>
      <c r="F3" s="51"/>
      <c r="G3" s="51"/>
      <c r="H3" s="51"/>
      <c r="I3" s="51"/>
      <c r="J3" s="52"/>
      <c r="K3" s="46" t="s">
        <v>3</v>
      </c>
      <c r="L3" s="46" t="s">
        <v>63</v>
      </c>
      <c r="M3" s="46" t="s">
        <v>58</v>
      </c>
      <c r="N3" s="44" t="s">
        <v>69</v>
      </c>
      <c r="O3" s="44" t="s">
        <v>70</v>
      </c>
    </row>
    <row r="4" spans="2:16" s="13" customFormat="1" ht="94.5" customHeight="1" x14ac:dyDescent="0.25">
      <c r="B4" s="47"/>
      <c r="C4" s="49"/>
      <c r="D4" s="47"/>
      <c r="E4" s="11" t="s">
        <v>33</v>
      </c>
      <c r="F4" s="11" t="s">
        <v>35</v>
      </c>
      <c r="G4" s="11" t="s">
        <v>32</v>
      </c>
      <c r="H4" s="11" t="s">
        <v>31</v>
      </c>
      <c r="I4" s="11" t="s">
        <v>37</v>
      </c>
      <c r="J4" s="11" t="s">
        <v>39</v>
      </c>
      <c r="K4" s="47"/>
      <c r="L4" s="47"/>
      <c r="M4" s="47"/>
      <c r="N4" s="45"/>
      <c r="O4" s="45"/>
      <c r="P4" s="12"/>
    </row>
    <row r="5" spans="2:16" ht="15" customHeight="1" x14ac:dyDescent="0.25">
      <c r="B5" s="7">
        <v>1</v>
      </c>
      <c r="C5" s="14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7">
        <v>10</v>
      </c>
      <c r="L5" s="7"/>
      <c r="M5" s="7">
        <v>11</v>
      </c>
      <c r="N5" s="7">
        <v>12</v>
      </c>
      <c r="O5" s="7">
        <v>13</v>
      </c>
    </row>
    <row r="6" spans="2:16" s="18" customFormat="1" ht="37.5" customHeight="1" x14ac:dyDescent="0.25">
      <c r="B6" s="30">
        <v>1</v>
      </c>
      <c r="C6" s="22" t="s">
        <v>59</v>
      </c>
      <c r="D6" s="23" t="s">
        <v>59</v>
      </c>
      <c r="E6" s="24" t="s">
        <v>34</v>
      </c>
      <c r="F6" s="24" t="s">
        <v>36</v>
      </c>
      <c r="G6" s="24">
        <v>135</v>
      </c>
      <c r="H6" s="24">
        <v>8</v>
      </c>
      <c r="I6" s="24" t="s">
        <v>44</v>
      </c>
      <c r="J6" s="24" t="s">
        <v>40</v>
      </c>
      <c r="K6" s="16" t="s">
        <v>14</v>
      </c>
      <c r="L6" s="16">
        <f>4+2</f>
        <v>6</v>
      </c>
      <c r="M6" s="25">
        <v>16091.67</v>
      </c>
      <c r="N6" s="25">
        <f>M6*L6</f>
        <v>96550.02</v>
      </c>
      <c r="O6" s="25">
        <f>ROUND(N6*1.2,2)</f>
        <v>115860.02</v>
      </c>
      <c r="P6" s="17"/>
    </row>
    <row r="7" spans="2:16" s="18" customFormat="1" ht="48" customHeight="1" x14ac:dyDescent="0.25">
      <c r="B7" s="30">
        <v>2</v>
      </c>
      <c r="C7" s="22" t="s">
        <v>72</v>
      </c>
      <c r="D7" s="23" t="s">
        <v>73</v>
      </c>
      <c r="E7" s="24" t="s">
        <v>43</v>
      </c>
      <c r="F7" s="24" t="s">
        <v>36</v>
      </c>
      <c r="G7" s="24">
        <v>114</v>
      </c>
      <c r="H7" s="24">
        <v>8</v>
      </c>
      <c r="I7" s="24" t="s">
        <v>46</v>
      </c>
      <c r="J7" s="24" t="s">
        <v>40</v>
      </c>
      <c r="K7" s="16" t="s">
        <v>14</v>
      </c>
      <c r="L7" s="16">
        <f>12+2</f>
        <v>14</v>
      </c>
      <c r="M7" s="25">
        <v>6673.54</v>
      </c>
      <c r="N7" s="25">
        <f t="shared" ref="N7:N21" si="0">M7*L7</f>
        <v>93429.56</v>
      </c>
      <c r="O7" s="25">
        <f t="shared" ref="O7:O21" si="1">ROUND(N7*1.2,2)</f>
        <v>112115.47</v>
      </c>
    </row>
    <row r="8" spans="2:16" s="18" customFormat="1" ht="33" customHeight="1" x14ac:dyDescent="0.25">
      <c r="B8" s="30">
        <v>3</v>
      </c>
      <c r="C8" s="22" t="s">
        <v>23</v>
      </c>
      <c r="D8" s="23" t="s">
        <v>23</v>
      </c>
      <c r="E8" s="24" t="s">
        <v>43</v>
      </c>
      <c r="F8" s="24" t="s">
        <v>36</v>
      </c>
      <c r="G8" s="24">
        <v>133</v>
      </c>
      <c r="H8" s="24">
        <v>8</v>
      </c>
      <c r="I8" s="24" t="s">
        <v>46</v>
      </c>
      <c r="J8" s="24" t="s">
        <v>40</v>
      </c>
      <c r="K8" s="16" t="s">
        <v>14</v>
      </c>
      <c r="L8" s="16">
        <f>8+2</f>
        <v>10</v>
      </c>
      <c r="M8" s="25">
        <v>15183.92</v>
      </c>
      <c r="N8" s="25">
        <f t="shared" si="0"/>
        <v>151839.20000000001</v>
      </c>
      <c r="O8" s="25">
        <f t="shared" si="1"/>
        <v>182207.04</v>
      </c>
    </row>
    <row r="9" spans="2:16" s="18" customFormat="1" ht="31.5" customHeight="1" x14ac:dyDescent="0.25">
      <c r="B9" s="30">
        <v>4</v>
      </c>
      <c r="C9" s="31" t="s">
        <v>60</v>
      </c>
      <c r="D9" s="23" t="s">
        <v>60</v>
      </c>
      <c r="E9" s="23" t="s">
        <v>38</v>
      </c>
      <c r="F9" s="23" t="s">
        <v>36</v>
      </c>
      <c r="G9" s="24">
        <v>106</v>
      </c>
      <c r="H9" s="24"/>
      <c r="I9" s="24" t="s">
        <v>52</v>
      </c>
      <c r="J9" s="24" t="s">
        <v>40</v>
      </c>
      <c r="K9" s="16" t="s">
        <v>14</v>
      </c>
      <c r="L9" s="16">
        <v>8</v>
      </c>
      <c r="M9" s="26">
        <v>2991.29</v>
      </c>
      <c r="N9" s="25">
        <f t="shared" si="0"/>
        <v>23930.32</v>
      </c>
      <c r="O9" s="25">
        <f t="shared" si="1"/>
        <v>28716.38</v>
      </c>
    </row>
    <row r="10" spans="2:16" s="18" customFormat="1" ht="32.25" customHeight="1" x14ac:dyDescent="0.25">
      <c r="B10" s="30">
        <v>5</v>
      </c>
      <c r="C10" s="31" t="s">
        <v>24</v>
      </c>
      <c r="D10" s="23" t="s">
        <v>24</v>
      </c>
      <c r="E10" s="23" t="s">
        <v>76</v>
      </c>
      <c r="F10" s="23" t="s">
        <v>36</v>
      </c>
      <c r="G10" s="24">
        <v>104</v>
      </c>
      <c r="H10" s="24"/>
      <c r="I10" s="24" t="s">
        <v>53</v>
      </c>
      <c r="J10" s="24" t="s">
        <v>40</v>
      </c>
      <c r="K10" s="16" t="s">
        <v>14</v>
      </c>
      <c r="L10" s="16">
        <f>70+60</f>
        <v>130</v>
      </c>
      <c r="M10" s="26">
        <v>3248.79</v>
      </c>
      <c r="N10" s="29">
        <f t="shared" si="0"/>
        <v>422342.7</v>
      </c>
      <c r="O10" s="25">
        <f t="shared" si="1"/>
        <v>506811.24</v>
      </c>
    </row>
    <row r="11" spans="2:16" s="18" customFormat="1" ht="55.5" customHeight="1" x14ac:dyDescent="0.25">
      <c r="B11" s="30">
        <v>6</v>
      </c>
      <c r="C11" s="23" t="s">
        <v>74</v>
      </c>
      <c r="D11" s="23" t="s">
        <v>75</v>
      </c>
      <c r="E11" s="23" t="s">
        <v>34</v>
      </c>
      <c r="F11" s="23" t="s">
        <v>36</v>
      </c>
      <c r="G11" s="24" t="s">
        <v>30</v>
      </c>
      <c r="H11" s="24">
        <v>14</v>
      </c>
      <c r="I11" s="24" t="s">
        <v>45</v>
      </c>
      <c r="J11" s="24" t="s">
        <v>40</v>
      </c>
      <c r="K11" s="16" t="s">
        <v>14</v>
      </c>
      <c r="L11" s="16">
        <v>4</v>
      </c>
      <c r="M11" s="28">
        <v>9036.5</v>
      </c>
      <c r="N11" s="29">
        <f t="shared" si="0"/>
        <v>36146</v>
      </c>
      <c r="O11" s="29">
        <f t="shared" si="1"/>
        <v>43375.199999999997</v>
      </c>
    </row>
    <row r="12" spans="2:16" s="18" customFormat="1" ht="33" x14ac:dyDescent="0.25">
      <c r="B12" s="30">
        <v>7</v>
      </c>
      <c r="C12" s="23" t="s">
        <v>15</v>
      </c>
      <c r="D12" s="23" t="s">
        <v>15</v>
      </c>
      <c r="E12" s="23" t="s">
        <v>34</v>
      </c>
      <c r="F12" s="8" t="s">
        <v>41</v>
      </c>
      <c r="G12" s="24" t="s">
        <v>48</v>
      </c>
      <c r="H12" s="24"/>
      <c r="I12" s="24" t="s">
        <v>49</v>
      </c>
      <c r="J12" s="24" t="s">
        <v>40</v>
      </c>
      <c r="K12" s="16" t="s">
        <v>14</v>
      </c>
      <c r="L12" s="16">
        <f>74+18</f>
        <v>92</v>
      </c>
      <c r="M12" s="26">
        <v>2861.25</v>
      </c>
      <c r="N12" s="29">
        <f t="shared" si="0"/>
        <v>263235</v>
      </c>
      <c r="O12" s="29">
        <f t="shared" si="1"/>
        <v>315882</v>
      </c>
    </row>
    <row r="13" spans="2:16" s="18" customFormat="1" ht="33.75" customHeight="1" x14ac:dyDescent="0.25">
      <c r="B13" s="30">
        <v>8</v>
      </c>
      <c r="C13" s="23" t="s">
        <v>16</v>
      </c>
      <c r="D13" s="23" t="s">
        <v>16</v>
      </c>
      <c r="E13" s="23" t="s">
        <v>34</v>
      </c>
      <c r="F13" s="23" t="s">
        <v>42</v>
      </c>
      <c r="G13" s="24" t="s">
        <v>48</v>
      </c>
      <c r="H13" s="24"/>
      <c r="I13" s="24" t="s">
        <v>49</v>
      </c>
      <c r="J13" s="24" t="s">
        <v>40</v>
      </c>
      <c r="K13" s="16" t="s">
        <v>14</v>
      </c>
      <c r="L13" s="16">
        <v>12</v>
      </c>
      <c r="M13" s="28">
        <f>VLOOKUP(D13,'[1]2019'!$C:$L,10,FALSE)</f>
        <v>4015.0000000000005</v>
      </c>
      <c r="N13" s="29">
        <f t="shared" si="0"/>
        <v>48180.000000000007</v>
      </c>
      <c r="O13" s="29">
        <f t="shared" si="1"/>
        <v>57816</v>
      </c>
    </row>
    <row r="14" spans="2:16" s="18" customFormat="1" ht="31.5" customHeight="1" x14ac:dyDescent="0.25">
      <c r="B14" s="30">
        <v>9</v>
      </c>
      <c r="C14" s="23" t="s">
        <v>25</v>
      </c>
      <c r="D14" s="23" t="s">
        <v>25</v>
      </c>
      <c r="E14" s="23" t="s">
        <v>76</v>
      </c>
      <c r="F14" s="23" t="s">
        <v>42</v>
      </c>
      <c r="G14" s="24" t="s">
        <v>48</v>
      </c>
      <c r="H14" s="24"/>
      <c r="I14" s="24" t="s">
        <v>53</v>
      </c>
      <c r="J14" s="24" t="s">
        <v>40</v>
      </c>
      <c r="K14" s="16" t="s">
        <v>14</v>
      </c>
      <c r="L14" s="16">
        <v>12</v>
      </c>
      <c r="M14" s="26">
        <v>2330.38</v>
      </c>
      <c r="N14" s="25">
        <f t="shared" si="0"/>
        <v>27964.560000000001</v>
      </c>
      <c r="O14" s="25">
        <f t="shared" si="1"/>
        <v>33557.47</v>
      </c>
    </row>
    <row r="15" spans="2:16" s="18" customFormat="1" ht="33" customHeight="1" x14ac:dyDescent="0.25">
      <c r="B15" s="30">
        <v>10</v>
      </c>
      <c r="C15" s="23" t="s">
        <v>26</v>
      </c>
      <c r="D15" s="23" t="s">
        <v>26</v>
      </c>
      <c r="E15" s="23" t="s">
        <v>43</v>
      </c>
      <c r="F15" s="23" t="s">
        <v>36</v>
      </c>
      <c r="G15" s="24" t="s">
        <v>54</v>
      </c>
      <c r="H15" s="24">
        <v>10</v>
      </c>
      <c r="I15" s="24" t="s">
        <v>46</v>
      </c>
      <c r="J15" s="24" t="s">
        <v>40</v>
      </c>
      <c r="K15" s="16" t="s">
        <v>14</v>
      </c>
      <c r="L15" s="16">
        <v>4</v>
      </c>
      <c r="M15" s="26">
        <v>4606.58</v>
      </c>
      <c r="N15" s="25">
        <f t="shared" si="0"/>
        <v>18426.32</v>
      </c>
      <c r="O15" s="25">
        <f t="shared" si="1"/>
        <v>22111.58</v>
      </c>
    </row>
    <row r="16" spans="2:16" s="18" customFormat="1" ht="32.25" customHeight="1" x14ac:dyDescent="0.25">
      <c r="B16" s="30">
        <v>11</v>
      </c>
      <c r="C16" s="27" t="s">
        <v>62</v>
      </c>
      <c r="D16" s="23" t="s">
        <v>62</v>
      </c>
      <c r="E16" s="24" t="s">
        <v>43</v>
      </c>
      <c r="F16" s="24" t="s">
        <v>36</v>
      </c>
      <c r="G16" s="24">
        <v>120</v>
      </c>
      <c r="H16" s="24">
        <v>8</v>
      </c>
      <c r="I16" s="24" t="s">
        <v>47</v>
      </c>
      <c r="J16" s="24" t="s">
        <v>40</v>
      </c>
      <c r="K16" s="16" t="s">
        <v>14</v>
      </c>
      <c r="L16" s="16">
        <v>4</v>
      </c>
      <c r="M16" s="28">
        <f>VLOOKUP(D16,'[1]2019'!$C:$L,10,FALSE)</f>
        <v>13915.000000000002</v>
      </c>
      <c r="N16" s="29">
        <f t="shared" si="0"/>
        <v>55660.000000000007</v>
      </c>
      <c r="O16" s="29">
        <f t="shared" si="1"/>
        <v>66792</v>
      </c>
    </row>
    <row r="17" spans="1:18" s="18" customFormat="1" ht="47.25" customHeight="1" x14ac:dyDescent="0.25">
      <c r="B17" s="30">
        <v>12</v>
      </c>
      <c r="C17" s="27" t="s">
        <v>17</v>
      </c>
      <c r="D17" s="23" t="s">
        <v>17</v>
      </c>
      <c r="E17" s="24" t="s">
        <v>38</v>
      </c>
      <c r="F17" s="24" t="s">
        <v>42</v>
      </c>
      <c r="G17" s="24">
        <v>97</v>
      </c>
      <c r="H17" s="24"/>
      <c r="I17" s="24" t="s">
        <v>51</v>
      </c>
      <c r="J17" s="24" t="s">
        <v>40</v>
      </c>
      <c r="K17" s="16" t="s">
        <v>14</v>
      </c>
      <c r="L17" s="16">
        <v>4</v>
      </c>
      <c r="M17" s="26">
        <v>2617.92</v>
      </c>
      <c r="N17" s="25">
        <f t="shared" si="0"/>
        <v>10471.68</v>
      </c>
      <c r="O17" s="25">
        <f t="shared" si="1"/>
        <v>12566.02</v>
      </c>
    </row>
    <row r="18" spans="1:18" s="18" customFormat="1" ht="33" x14ac:dyDescent="0.25">
      <c r="B18" s="30">
        <v>13</v>
      </c>
      <c r="C18" s="27" t="s">
        <v>18</v>
      </c>
      <c r="D18" s="23" t="s">
        <v>18</v>
      </c>
      <c r="E18" s="24" t="s">
        <v>38</v>
      </c>
      <c r="F18" s="19" t="s">
        <v>41</v>
      </c>
      <c r="G18" s="24">
        <v>97</v>
      </c>
      <c r="H18" s="24"/>
      <c r="I18" s="24" t="s">
        <v>53</v>
      </c>
      <c r="J18" s="24" t="s">
        <v>40</v>
      </c>
      <c r="K18" s="16" t="s">
        <v>14</v>
      </c>
      <c r="L18" s="16">
        <f>20+12</f>
        <v>32</v>
      </c>
      <c r="M18" s="28">
        <f>VLOOKUP(D18,'[1]2019'!$C:$L,10,FALSE)</f>
        <v>4367</v>
      </c>
      <c r="N18" s="29">
        <f t="shared" si="0"/>
        <v>139744</v>
      </c>
      <c r="O18" s="29">
        <f t="shared" si="1"/>
        <v>167692.79999999999</v>
      </c>
    </row>
    <row r="19" spans="1:18" s="18" customFormat="1" ht="31.5" customHeight="1" x14ac:dyDescent="0.25">
      <c r="B19" s="30">
        <v>14</v>
      </c>
      <c r="C19" s="55" t="s">
        <v>77</v>
      </c>
      <c r="D19" s="55" t="s">
        <v>77</v>
      </c>
      <c r="E19" s="24" t="s">
        <v>38</v>
      </c>
      <c r="F19" s="19" t="s">
        <v>41</v>
      </c>
      <c r="G19" s="24">
        <v>95</v>
      </c>
      <c r="H19" s="24"/>
      <c r="I19" s="24" t="s">
        <v>50</v>
      </c>
      <c r="J19" s="24" t="s">
        <v>40</v>
      </c>
      <c r="K19" s="16" t="s">
        <v>14</v>
      </c>
      <c r="L19" s="16">
        <f>16+8</f>
        <v>24</v>
      </c>
      <c r="M19" s="28">
        <v>3355</v>
      </c>
      <c r="N19" s="29">
        <f t="shared" si="0"/>
        <v>80520</v>
      </c>
      <c r="O19" s="29">
        <f t="shared" si="1"/>
        <v>96624</v>
      </c>
    </row>
    <row r="20" spans="1:18" ht="31.5" customHeight="1" x14ac:dyDescent="0.25">
      <c r="B20" s="30">
        <v>15</v>
      </c>
      <c r="C20" s="53" t="s">
        <v>27</v>
      </c>
      <c r="D20" s="54" t="s">
        <v>71</v>
      </c>
      <c r="E20" s="19"/>
      <c r="F20" s="19"/>
      <c r="G20" s="19"/>
      <c r="H20" s="19"/>
      <c r="I20" s="19"/>
      <c r="J20" s="24"/>
      <c r="K20" s="20" t="s">
        <v>14</v>
      </c>
      <c r="L20" s="20">
        <v>8</v>
      </c>
      <c r="M20" s="26">
        <v>1416.25</v>
      </c>
      <c r="N20" s="29">
        <f t="shared" si="0"/>
        <v>11330</v>
      </c>
      <c r="O20" s="29">
        <f t="shared" si="1"/>
        <v>13596</v>
      </c>
      <c r="R20" s="18"/>
    </row>
    <row r="21" spans="1:18" ht="33" x14ac:dyDescent="0.25">
      <c r="B21" s="30">
        <v>16</v>
      </c>
      <c r="C21" s="8" t="s">
        <v>61</v>
      </c>
      <c r="D21" s="8" t="s">
        <v>28</v>
      </c>
      <c r="E21" s="23" t="s">
        <v>38</v>
      </c>
      <c r="F21" s="8" t="s">
        <v>41</v>
      </c>
      <c r="G21" s="8" t="s">
        <v>55</v>
      </c>
      <c r="H21" s="8"/>
      <c r="I21" s="8" t="s">
        <v>56</v>
      </c>
      <c r="J21" s="23" t="s">
        <v>40</v>
      </c>
      <c r="K21" s="25" t="s">
        <v>14</v>
      </c>
      <c r="L21" s="25">
        <f>20+8</f>
        <v>28</v>
      </c>
      <c r="M21" s="28">
        <v>10340</v>
      </c>
      <c r="N21" s="29">
        <f t="shared" si="0"/>
        <v>289520</v>
      </c>
      <c r="O21" s="29">
        <f t="shared" si="1"/>
        <v>347424</v>
      </c>
      <c r="R21" s="18"/>
    </row>
    <row r="22" spans="1:18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</row>
    <row r="23" spans="1:18" x14ac:dyDescent="0.25">
      <c r="C23" s="36" t="s">
        <v>67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8" x14ac:dyDescent="0.25">
      <c r="C24" s="32" t="s">
        <v>65</v>
      </c>
      <c r="D24" s="36" t="s">
        <v>68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R24" s="21"/>
    </row>
    <row r="25" spans="1:18" x14ac:dyDescent="0.25">
      <c r="C25" s="33" t="s">
        <v>2</v>
      </c>
      <c r="D25" s="38" t="s">
        <v>19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40"/>
    </row>
    <row r="26" spans="1:18" x14ac:dyDescent="0.25">
      <c r="C26" s="34" t="s">
        <v>57</v>
      </c>
      <c r="D26" s="38" t="s">
        <v>66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</row>
    <row r="27" spans="1:18" x14ac:dyDescent="0.25">
      <c r="C27" s="35" t="s">
        <v>5</v>
      </c>
      <c r="D27" s="36" t="s">
        <v>20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43"/>
    </row>
    <row r="28" spans="1:18" x14ac:dyDescent="0.25">
      <c r="C28" s="35" t="s">
        <v>21</v>
      </c>
      <c r="D28" s="36" t="s">
        <v>22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43"/>
    </row>
  </sheetData>
  <mergeCells count="15">
    <mergeCell ref="O3:O4"/>
    <mergeCell ref="D3:D4"/>
    <mergeCell ref="C3:C4"/>
    <mergeCell ref="B3:B4"/>
    <mergeCell ref="C23:P23"/>
    <mergeCell ref="E3:J3"/>
    <mergeCell ref="K3:K4"/>
    <mergeCell ref="L3:L4"/>
    <mergeCell ref="M3:M4"/>
    <mergeCell ref="N3:N4"/>
    <mergeCell ref="D24:P24"/>
    <mergeCell ref="D25:P25"/>
    <mergeCell ref="D26:P26"/>
    <mergeCell ref="D27:P27"/>
    <mergeCell ref="D28:P28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10658</v>
      </c>
      <c r="C6" s="2" t="s">
        <v>8</v>
      </c>
      <c r="D6">
        <v>6283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2021-10-28T04:12:55Z</cp:lastPrinted>
  <dcterms:created xsi:type="dcterms:W3CDTF">2013-12-19T08:11:42Z</dcterms:created>
  <dcterms:modified xsi:type="dcterms:W3CDTF">2021-11-03T10:34:19Z</dcterms:modified>
</cp:coreProperties>
</file>